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Full Model" sheetId="2" state="visible" r:id="rId2"/>
    <sheet xmlns:r="http://schemas.openxmlformats.org/officeDocument/2006/relationships" name="Notes &amp; Sourc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;($#,##0);-"/>
    <numFmt numFmtId="165" formatCode="0.0"/>
    <numFmt numFmtId="166" formatCode="0.0%"/>
  </numFmts>
  <fonts count="8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666666"/>
      <sz val="9"/>
    </font>
    <font>
      <name val="Arial"/>
      <sz val="10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1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FFFF00"/>
      </patternFill>
    </fill>
    <fill>
      <patternFill patternType="solid">
        <fgColor rgb="001F3864"/>
      </patternFill>
    </fill>
    <fill>
      <patternFill patternType="solid">
        <fgColor rgb="00D9E2F3"/>
      </patternFill>
    </fill>
    <fill>
      <patternFill patternType="solid">
        <fgColor rgb="00E2EFDA"/>
      </patternFill>
    </fill>
    <fill>
      <patternFill patternType="solid">
        <fgColor rgb="00FFF2CC"/>
      </patternFill>
    </fill>
  </fills>
  <borders count="3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bottom style="medium">
        <color rgb="001F3864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pivotButton="0" quotePrefix="0" xfId="0"/>
    <xf numFmtId="0" fontId="6" fillId="3" borderId="0" pivotButton="0" quotePrefix="0" xfId="0"/>
    <xf numFmtId="0" fontId="0" fillId="3" borderId="0" pivotButton="0" quotePrefix="0" xfId="0"/>
    <xf numFmtId="164" fontId="5" fillId="2" borderId="1" pivotButton="0" quotePrefix="0" xfId="0"/>
    <xf numFmtId="0" fontId="4" fillId="4" borderId="0" pivotButton="0" quotePrefix="0" xfId="0"/>
    <xf numFmtId="164" fontId="4" fillId="4" borderId="0" pivotButton="0" quotePrefix="0" xfId="0"/>
    <xf numFmtId="0" fontId="0" fillId="4" borderId="0" pivotButton="0" quotePrefix="0" xfId="0"/>
    <xf numFmtId="0" fontId="2" fillId="4" borderId="0" pivotButton="0" quotePrefix="0" xfId="0"/>
    <xf numFmtId="165" fontId="5" fillId="2" borderId="1" pivotButton="0" quotePrefix="0" xfId="0"/>
    <xf numFmtId="166" fontId="5" fillId="2" borderId="1" pivotButton="0" quotePrefix="0" xfId="0"/>
    <xf numFmtId="0" fontId="5" fillId="2" borderId="1" applyAlignment="1" pivotButton="0" quotePrefix="0" xfId="0">
      <alignment horizontal="center"/>
    </xf>
    <xf numFmtId="1" fontId="5" fillId="2" borderId="1" pivotButton="0" quotePrefix="0" xfId="0"/>
    <xf numFmtId="164" fontId="3" fillId="0" borderId="0" pivotButton="0" quotePrefix="0" xfId="0"/>
    <xf numFmtId="164" fontId="4" fillId="0" borderId="0" pivotButton="0" quotePrefix="0" xfId="0"/>
    <xf numFmtId="0" fontId="4" fillId="5" borderId="0" pivotButton="0" quotePrefix="0" xfId="0"/>
    <xf numFmtId="164" fontId="4" fillId="5" borderId="0" pivotButton="0" quotePrefix="0" xfId="0"/>
    <xf numFmtId="0" fontId="0" fillId="5" borderId="0" pivotButton="0" quotePrefix="0" xfId="0"/>
    <xf numFmtId="0" fontId="2" fillId="5" borderId="0" pivotButton="0" quotePrefix="0" xfId="0"/>
    <xf numFmtId="0" fontId="7" fillId="5" borderId="0" pivotButton="0" quotePrefix="0" xfId="0"/>
    <xf numFmtId="0" fontId="7" fillId="5" borderId="0" applyAlignment="1" pivotButton="0" quotePrefix="0" xfId="0">
      <alignment horizontal="left"/>
    </xf>
    <xf numFmtId="2" fontId="4" fillId="0" borderId="0" pivotButton="0" quotePrefix="0" xfId="0"/>
    <xf numFmtId="166" fontId="3" fillId="0" borderId="0" pivotButton="0" quotePrefix="0" xfId="0"/>
    <xf numFmtId="0" fontId="4" fillId="6" borderId="0" pivotButton="0" quotePrefix="0" xfId="0"/>
    <xf numFmtId="0" fontId="0" fillId="6" borderId="0" pivotButton="0" quotePrefix="0" xfId="0"/>
    <xf numFmtId="0" fontId="3" fillId="6" borderId="0" pivotButton="0" quotePrefix="0" xfId="0"/>
    <xf numFmtId="0" fontId="4" fillId="0" borderId="2" pivotButton="0" quotePrefix="0" xfId="0"/>
    <xf numFmtId="0" fontId="2" fillId="6" borderId="0" pivotButton="0" quotePrefix="0" xfId="0"/>
    <xf numFmtId="164" fontId="3" fillId="0" borderId="1" pivotButton="0" quotePrefix="0" xfId="0"/>
    <xf numFmtId="0" fontId="4" fillId="0" borderId="0" applyAlignment="1" pivotButton="0" quotePrefix="0" xfId="0">
      <alignment horizontal="left"/>
    </xf>
    <xf numFmtId="164" fontId="0" fillId="0" borderId="0" pivotButton="0" quotePrefix="0" xfId="0"/>
    <xf numFmtId="166" fontId="0" fillId="0" borderId="0" pivotButton="0" quotePrefix="0" xfId="0"/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0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17" customWidth="1" min="2" max="2"/>
    <col width="4" customWidth="1" min="3" max="3"/>
    <col width="66" customWidth="1" min="4" max="4"/>
  </cols>
  <sheetData>
    <row r="1">
      <c r="A1" s="1" t="inlineStr">
        <is>
          <t>START HERE — the ten-minute version</t>
        </is>
      </c>
    </row>
    <row r="2">
      <c r="A2" s="2" t="inlineStr">
        <is>
          <t>Fill in the yellow cells below — about a dozen lines. That gets you an answer. The Full Model tab is there if you want every line — most people never need it.</t>
        </is>
      </c>
    </row>
    <row r="3">
      <c r="A3" s="2" t="inlineStr">
        <is>
          <t>Template by Rachel Blindauer  |  wellaginghome.com  |  Budgeting tool, not financial advice — see the Notes &amp; Sources tab</t>
        </is>
      </c>
    </row>
    <row r="5">
      <c r="A5" s="3" t="inlineStr">
        <is>
          <t>Cost figures cited in this template reflect:</t>
        </is>
      </c>
      <c r="B5" s="4" t="inlineStr">
        <is>
          <t>July 2026</t>
        </is>
      </c>
      <c r="D5" s="2" t="inlineStr">
        <is>
          <t>Care costs age fast. Re-quote anything older than about six months.</t>
        </is>
      </c>
    </row>
    <row r="6">
      <c r="A6" s="3" t="inlineStr">
        <is>
          <t>You last updated your own figures:</t>
        </is>
      </c>
      <c r="B6" s="5" t="inlineStr">
        <is>
          <t>__________</t>
        </is>
      </c>
      <c r="D6" s="2" t="inlineStr">
        <is>
          <t>Write the month you collected these quotes.</t>
        </is>
      </c>
    </row>
    <row r="8">
      <c r="A8" s="6" t="inlineStr">
        <is>
          <t>THE FACILITY SIDE</t>
        </is>
      </c>
      <c r="B8" s="7" t="n"/>
      <c r="C8" s="7" t="n"/>
      <c r="D8" s="7" t="n"/>
    </row>
    <row r="9">
      <c r="A9" s="3" t="inlineStr">
        <is>
          <t>Facility quoted monthly rate</t>
        </is>
      </c>
      <c r="B9" s="8" t="n">
        <v>0</v>
      </c>
      <c r="D9" s="2" t="inlineStr">
        <is>
          <t>Rent + care level + medication management, as quoted.</t>
        </is>
      </c>
    </row>
    <row r="10">
      <c r="A10" s="3" t="inlineStr">
        <is>
          <t>Care level charge, if quoted separately</t>
        </is>
      </c>
      <c r="B10" s="8" t="n">
        <v>0</v>
      </c>
      <c r="D10" s="2" t="inlineStr">
        <is>
          <t>Ask what ALL the tiers cost and what triggers a move up.</t>
        </is>
      </c>
    </row>
    <row r="11">
      <c r="A11" s="3" t="inlineStr">
        <is>
          <t>What you would still pay on top, per month</t>
        </is>
      </c>
      <c r="B11" s="8" t="n">
        <v>0</v>
      </c>
      <c r="D11" s="2" t="inlineStr">
        <is>
          <t>Private aide to fill the gap, salon, supplies, transport, rate-increase reserve.</t>
        </is>
      </c>
    </row>
    <row r="12">
      <c r="A12" s="9" t="inlineStr">
        <is>
          <t>FACILITY — per person, all in</t>
        </is>
      </c>
      <c r="B12" s="10">
        <f>B9+B10+B11</f>
        <v/>
      </c>
      <c r="C12" s="11" t="n"/>
      <c r="D12" s="12" t="inlineStr">
        <is>
          <t>The brochure number is never this number.</t>
        </is>
      </c>
    </row>
    <row r="14">
      <c r="A14" s="6" t="inlineStr">
        <is>
          <t>THE HOME SIDE</t>
        </is>
      </c>
      <c r="B14" s="7" t="n"/>
      <c r="C14" s="7" t="n"/>
      <c r="D14" s="7" t="n"/>
    </row>
    <row r="15">
      <c r="A15" s="3" t="inlineStr">
        <is>
          <t>Paid aide hours per week</t>
        </is>
      </c>
      <c r="B15" s="13" t="n">
        <v>0</v>
      </c>
      <c r="D15" s="2" t="inlineStr">
        <is>
          <t>All paid coverage: day, evening, weekend, overnight.</t>
        </is>
      </c>
    </row>
    <row r="16">
      <c r="A16" s="3" t="inlineStr">
        <is>
          <t>Your local hourly rate</t>
        </is>
      </c>
      <c r="B16" s="8" t="n">
        <v>0</v>
      </c>
      <c r="D16" s="2" t="inlineStr">
        <is>
          <t>Private hire runs ~$20/hr; agency ~$35/hr. See the Notes tab first.</t>
        </is>
      </c>
    </row>
    <row r="17">
      <c r="A17" s="3" t="inlineStr">
        <is>
          <t>Employer taxes on wages, %</t>
        </is>
      </c>
      <c r="B17" s="14" t="n">
        <v>0.11</v>
      </c>
      <c r="D17" s="2" t="inlineStr">
        <is>
          <t>0 if you use an agency. About 11% if you hire directly.</t>
        </is>
      </c>
    </row>
    <row r="18">
      <c r="A18" s="3" t="inlineStr">
        <is>
          <t>Family caregiver hours per week</t>
        </is>
      </c>
      <c r="B18" s="13" t="n">
        <v>0</v>
      </c>
      <c r="D18" s="2" t="inlineStr">
        <is>
          <t>DO NOT LEAVE AT 0. Priced at the same rate above.</t>
        </is>
      </c>
    </row>
    <row r="19">
      <c r="A19" s="3" t="inlineStr">
        <is>
          <t>Cleaning, laundry, yard, per month</t>
        </is>
      </c>
      <c r="B19" s="8" t="n">
        <v>0</v>
      </c>
      <c r="D19" s="2" t="inlineStr">
        <is>
          <t>Bundled into facility rent. Not bundled at home.</t>
        </is>
      </c>
    </row>
    <row r="20">
      <c r="A20" s="4" t="inlineStr">
        <is>
          <t>If they moved to a facility, would this house be SOLD?</t>
        </is>
      </c>
      <c r="B20" s="15" t="inlineStr">
        <is>
          <t>Y</t>
        </is>
      </c>
      <c r="D20" s="2" t="inlineStr">
        <is>
          <t>Y = housing costs disappear, so they count. N = paid either way, so they do not.</t>
        </is>
      </c>
    </row>
    <row r="21">
      <c r="A21" s="3" t="inlineStr">
        <is>
          <t>Housing + utilities: tax, insurance, utilities, upkeep</t>
        </is>
      </c>
      <c r="B21" s="8" t="n">
        <v>0</v>
      </c>
      <c r="D21" s="2" t="inlineStr">
        <is>
          <t>Counted only if you answered Y above. Mortgage or rent too, if still owed.</t>
        </is>
      </c>
    </row>
    <row r="22">
      <c r="A22" s="3" t="inlineStr">
        <is>
          <t>Groceries, meals, day program, supplies, per month</t>
        </is>
      </c>
      <c r="B22" s="8" t="n">
        <v>0</v>
      </c>
      <c r="D22" s="2" t="inlineStr">
        <is>
          <t>Total for everyone living at home. Net of SNAP or any plan food benefit.</t>
        </is>
      </c>
    </row>
    <row r="23">
      <c r="A23" s="3" t="inlineStr">
        <is>
          <t>Of that total, how much belongs to each ADDITIONAL person</t>
        </is>
      </c>
      <c r="B23" s="8" t="n">
        <v>0</v>
      </c>
      <c r="D23" s="2" t="inlineStr">
        <is>
          <t>Leave 0 to split it evenly. A lower-need adult usually accounts for much less.</t>
        </is>
      </c>
    </row>
    <row r="24">
      <c r="A24" s="3" t="inlineStr">
        <is>
          <t>One-time accessibility modifications, total</t>
        </is>
      </c>
      <c r="B24" s="8" t="n">
        <v>0</v>
      </c>
      <c r="D24" s="2" t="inlineStr">
        <is>
          <t>Ramp, bathroom, grab bars, lifts. Full cost, not monthly.</t>
        </is>
      </c>
    </row>
    <row r="25">
      <c r="A25" s="3" t="inlineStr">
        <is>
          <t>How many people will live at home</t>
        </is>
      </c>
      <c r="B25" s="16" t="n">
        <v>2</v>
      </c>
      <c r="D25" s="2" t="inlineStr">
        <is>
          <t>Any number. This is the input that decides the answer.</t>
        </is>
      </c>
    </row>
    <row r="26">
      <c r="A26" s="3" t="inlineStr">
        <is>
          <t>Facility cost for each ADDITIONAL person</t>
        </is>
      </c>
      <c r="B26" s="8" t="n">
        <v>0</v>
      </c>
      <c r="D26" s="2" t="inlineStr">
        <is>
          <t>Leave 0 to use the same full rate. A lower-need adult often pays only base rent plus the lowest tier.</t>
        </is>
      </c>
    </row>
    <row r="28">
      <c r="A28" s="6" t="inlineStr">
        <is>
          <t>YOUR ANSWER</t>
        </is>
      </c>
      <c r="B28" s="7" t="n"/>
      <c r="C28" s="7" t="n"/>
      <c r="D28" s="7" t="n"/>
    </row>
    <row r="29">
      <c r="A29" s="3" t="inlineStr">
        <is>
          <t>Home — staffed care including employer taxes</t>
        </is>
      </c>
      <c r="B29" s="17">
        <f>(B15+B18)*(52/12)*B16*(1+B17)</f>
        <v/>
      </c>
      <c r="D29" s="2" t="inlineStr">
        <is>
          <t>Hours x 4.333 weeks x rate, plus payroll tax if you hire directly.</t>
        </is>
      </c>
    </row>
    <row r="30">
      <c r="A30" s="9" t="inlineStr">
        <is>
          <t>Home — fixed costs (do not change with headcount)</t>
        </is>
      </c>
      <c r="B30" s="10">
        <f>B29+B19+IF(UPPER(LEFT(B20,1))="Y",B21,0)</f>
        <v/>
      </c>
      <c r="C30" s="11" t="n"/>
      <c r="D30" s="12" t="inlineStr">
        <is>
          <t>This is the whole finding: most of home care does not scale with people.</t>
        </is>
      </c>
    </row>
    <row r="31">
      <c r="A31" s="9" t="inlineStr">
        <is>
          <t>Home — variable costs (scale with people)</t>
        </is>
      </c>
      <c r="B31" s="10">
        <f>B22</f>
        <v/>
      </c>
      <c r="C31" s="11" t="n"/>
      <c r="D31" s="12" t="inlineStr"/>
    </row>
    <row r="33">
      <c r="A33" s="4" t="inlineStr">
        <is>
          <t>FACILITY — total for everyone</t>
        </is>
      </c>
      <c r="B33" s="18">
        <f>B12+MAX(B25-1,0)*IF(B26=0,B12,B26)</f>
        <v/>
      </c>
      <c r="D33" s="2" t="inlineStr">
        <is>
          <t>First person at the full rate, everyone after at the additional-person rate.</t>
        </is>
      </c>
    </row>
    <row r="34">
      <c r="A34" s="4" t="inlineStr">
        <is>
          <t>HOME — total per month, ongoing</t>
        </is>
      </c>
      <c r="B34" s="18">
        <f>B30+B31</f>
        <v/>
      </c>
      <c r="D34" s="2" t="inlineStr">
        <is>
          <t>Steady state, year two onward.</t>
        </is>
      </c>
    </row>
    <row r="35">
      <c r="A35" s="4" t="inlineStr">
        <is>
          <t>HOME — total per month, year one</t>
        </is>
      </c>
      <c r="B35" s="18">
        <f>B30+B31+B24/12</f>
        <v/>
      </c>
      <c r="D35" s="2" t="inlineStr">
        <is>
          <t>One-time access work spread over 12 months.</t>
        </is>
      </c>
    </row>
    <row r="37">
      <c r="A37" s="19" t="inlineStr">
        <is>
          <t>DIFFERENCE, ongoing</t>
        </is>
      </c>
      <c r="B37" s="20">
        <f>B33-B34</f>
        <v/>
      </c>
      <c r="C37" s="21" t="n"/>
      <c r="D37" s="22" t="inlineStr">
        <is>
          <t>Positive means home is cheaper.</t>
        </is>
      </c>
    </row>
    <row r="38">
      <c r="A38" s="23" t="inlineStr">
        <is>
          <t>THE ANSWER</t>
        </is>
      </c>
      <c r="B38" s="24">
        <f>IF(OR(B12=0,B34=0),"Enter your figures above.",IF(B37&gt;0,"HOME is cheaper by "&amp;TEXT(B37,"$#,##0")&amp;" a month.",IF(B37&lt;0,"THE FACILITY is cheaper by "&amp;TEXT(-B37,"$#,##0")&amp;" a month.","The two come out even.")))</f>
        <v/>
      </c>
      <c r="C38" s="21" t="n"/>
      <c r="D38" s="21" t="n"/>
    </row>
    <row r="40">
      <c r="A40" s="4" t="inlineStr">
        <is>
          <t>Break-even number of people at home</t>
        </is>
      </c>
      <c r="B40" s="25">
        <f>IFERROR(IF(B12=0,"n/a",1+(B30+(B22-MAX(B25-1,0)*IF(B23=0,IFERROR(B22/B25,0),B23))-B12)/(IF(B26=0,B12,B26)-IF(B23=0,IFERROR(B22/B25,0),B23))),"n/a")</f>
        <v/>
      </c>
      <c r="D40" s="2" t="inlineStr">
        <is>
          <t>Below this, the facility wins on cost. Above it, home does.</t>
        </is>
      </c>
    </row>
    <row r="41">
      <c r="A41" s="3" t="inlineStr">
        <is>
          <t>Fixed share of home care cost</t>
        </is>
      </c>
      <c r="B41" s="26">
        <f>IFERROR(B30/(B30+B31),0)</f>
        <v/>
      </c>
      <c r="D41" s="2" t="inlineStr">
        <is>
          <t>The higher this is, the more a second person changes the answer.</t>
        </is>
      </c>
    </row>
    <row r="43">
      <c r="A43" s="27" t="inlineStr">
        <is>
          <t>ONE CONDITION ON THIS COMPARISON</t>
        </is>
      </c>
      <c r="B43" s="28" t="n"/>
      <c r="C43" s="28" t="n"/>
      <c r="D43" s="28" t="n"/>
    </row>
    <row r="44">
      <c r="A44" s="29" t="inlineStr">
        <is>
          <t>This comparison assumes each person at home would otherwise need a paid facility. If one of them</t>
        </is>
      </c>
      <c r="B44" s="28" t="n"/>
      <c r="C44" s="28" t="n"/>
      <c r="D44" s="28" t="n"/>
    </row>
    <row r="45">
      <c r="A45" s="29" t="inlineStr">
        <is>
          <t>would live independently regardless, use their actual alternative housing cost on the facility side</t>
        </is>
      </c>
      <c r="B45" s="28" t="n"/>
      <c r="C45" s="28" t="n"/>
      <c r="D45" s="28" t="n"/>
    </row>
    <row r="46">
      <c r="A46" s="29" t="inlineStr">
        <is>
          <t>instead of a second full rate. Otherwise the home side looks better than it is.</t>
        </is>
      </c>
      <c r="B46" s="28" t="n"/>
      <c r="C46" s="28" t="n"/>
      <c r="D46" s="28" t="n"/>
    </row>
    <row r="48">
      <c r="A48" s="2" t="inlineStr">
        <is>
          <t>Yellow cells with blue text = your inputs. Everything else is a formula — do not overwrite it.</t>
        </is>
      </c>
    </row>
    <row r="49">
      <c r="A49" s="2" t="inlineStr">
        <is>
          <t>Want the full version? The Full Model tab breaks all of this into about seventy lines, including a</t>
        </is>
      </c>
    </row>
    <row r="50">
      <c r="A50" s="2" t="inlineStr">
        <is>
          <t>coverage-hours sensitivity table and the caregiver's foregone earnings. You do not need it to get an answer.</t>
        </is>
      </c>
    </row>
  </sheetData>
  <mergeCells count="8">
    <mergeCell ref="A1:D1"/>
    <mergeCell ref="A8:D8"/>
    <mergeCell ref="A3:D3"/>
    <mergeCell ref="A43:D43"/>
    <mergeCell ref="A2:D2"/>
    <mergeCell ref="A28:D28"/>
    <mergeCell ref="B38:D38"/>
    <mergeCell ref="A14:D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3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52" customWidth="1" min="1" max="1"/>
    <col width="15" customWidth="1" min="2" max="2"/>
    <col width="15" customWidth="1" min="3" max="3"/>
    <col width="66" customWidth="1" min="4" max="4"/>
    <col width="11" customWidth="1" min="5" max="5"/>
    <col width="11" customWidth="1" min="6" max="6"/>
  </cols>
  <sheetData>
    <row r="1">
      <c r="A1" s="1" t="inlineStr">
        <is>
          <t>HOME CARE vs. ASSISTED LIVING — Full Cost Model</t>
        </is>
      </c>
    </row>
    <row r="2">
      <c r="A2" s="2" t="inlineStr">
        <is>
          <t>Template by Rachel Blindauer  |  wellaginghome.com  |  Not financial advice — see the Notes &amp; Sources tab</t>
        </is>
      </c>
    </row>
    <row r="4">
      <c r="A4" s="4" t="inlineStr">
        <is>
          <t>HOW TO USE</t>
        </is>
      </c>
    </row>
    <row r="5">
      <c r="A5" s="2" t="inlineStr">
        <is>
          <t>Fill in every YELLOW cell with your own local quotes. Black cells are formulas — do not overwrite them.</t>
        </is>
      </c>
    </row>
    <row r="6">
      <c r="A6" s="2" t="inlineStr">
        <is>
          <t>Column B = monthly. Column C calculates annually. Leave a line at 0 if it does not apply to you.</t>
        </is>
      </c>
    </row>
    <row r="8">
      <c r="A8" s="30" t="inlineStr">
        <is>
          <t>Item</t>
        </is>
      </c>
      <c r="B8" s="30" t="inlineStr">
        <is>
          <t>Monthly</t>
        </is>
      </c>
      <c r="C8" s="30" t="inlineStr">
        <is>
          <t>Annual</t>
        </is>
      </c>
      <c r="D8" s="30" t="inlineStr">
        <is>
          <t>Your notes / who quoted it</t>
        </is>
      </c>
    </row>
    <row r="10">
      <c r="A10" s="6" t="inlineStr">
        <is>
          <t>SECTION 1 — ASSISTED LIVING / FACILITY (one person)</t>
        </is>
      </c>
      <c r="B10" s="7" t="n"/>
      <c r="C10" s="7" t="n"/>
      <c r="D10" s="7" t="n"/>
    </row>
    <row r="11">
      <c r="A11" s="9" t="inlineStr">
        <is>
          <t>QUOTED ON THE BROCHURE</t>
        </is>
      </c>
      <c r="B11" s="11" t="n"/>
      <c r="C11" s="11" t="n"/>
      <c r="D11" s="11" t="n"/>
    </row>
    <row r="12">
      <c r="A12" s="3" t="inlineStr">
        <is>
          <t>Base rent (apartment)</t>
        </is>
      </c>
      <c r="B12" s="8" t="n">
        <v>0</v>
      </c>
      <c r="C12" s="17">
        <f>B12*12</f>
        <v/>
      </c>
      <c r="D12" s="2" t="inlineStr">
        <is>
          <t>The advertised number. This is a BASE, not your total.</t>
        </is>
      </c>
    </row>
    <row r="13">
      <c r="A13" s="3" t="inlineStr">
        <is>
          <t>Care level charge</t>
        </is>
      </c>
      <c r="B13" s="8" t="n">
        <v>0</v>
      </c>
      <c r="C13" s="17">
        <f>B13*12</f>
        <v/>
      </c>
      <c r="D13" s="2" t="inlineStr">
        <is>
          <t>Ask: what are ALL tiers and what triggers a move up?</t>
        </is>
      </c>
    </row>
    <row r="14">
      <c r="A14" s="3" t="inlineStr">
        <is>
          <t>Medication management charge</t>
        </is>
      </c>
      <c r="B14" s="8" t="n">
        <v>0</v>
      </c>
      <c r="C14" s="17">
        <f>B14*12</f>
        <v/>
      </c>
      <c r="D14" s="2" t="inlineStr">
        <is>
          <t>Often billed separately and re-leveled without notice.</t>
        </is>
      </c>
    </row>
    <row r="15">
      <c r="A15" s="3" t="inlineStr">
        <is>
          <t>Community / entrance fee (monthly equivalent)</t>
        </is>
      </c>
      <c r="B15" s="8" t="n">
        <v>0</v>
      </c>
      <c r="C15" s="17">
        <f>B15*12</f>
        <v/>
      </c>
      <c r="D15" s="2" t="inlineStr">
        <is>
          <t>One-time fee / expected months of residency.</t>
        </is>
      </c>
    </row>
    <row r="16">
      <c r="A16" s="3" t="inlineStr">
        <is>
          <t>Second-person occupancy fee</t>
        </is>
      </c>
      <c r="B16" s="8" t="n">
        <v>0</v>
      </c>
      <c r="C16" s="17">
        <f>B16*12</f>
        <v/>
      </c>
      <c r="D16" s="2" t="inlineStr">
        <is>
          <t>Only if two people share a unit.</t>
        </is>
      </c>
    </row>
    <row r="17">
      <c r="A17" s="9" t="inlineStr">
        <is>
          <t>QUOTED MONTHLY TOTAL</t>
        </is>
      </c>
      <c r="B17" s="10">
        <f>SUM(B12:B16)</f>
        <v/>
      </c>
      <c r="C17" s="10">
        <f>B17*12</f>
        <v/>
      </c>
      <c r="D17" s="11" t="n"/>
    </row>
    <row r="19">
      <c r="A19" s="9" t="inlineStr">
        <is>
          <t>WHAT ACTUALLY LANDS ON THE INVOICE</t>
        </is>
      </c>
      <c r="B19" s="11" t="n"/>
      <c r="C19" s="11" t="n"/>
      <c r="D19" s="11" t="n"/>
    </row>
    <row r="20">
      <c r="A20" s="3" t="inlineStr">
        <is>
          <t>Private caregiver hired on top</t>
        </is>
      </c>
      <c r="B20" s="8" t="n">
        <v>0</v>
      </c>
      <c r="C20" s="17">
        <f>B20*12</f>
        <v/>
      </c>
      <c r="D20" s="2" t="inlineStr">
        <is>
          <t>The gap between billed care level and actual need.</t>
        </is>
      </c>
    </row>
    <row r="21">
      <c r="A21" s="3" t="inlineStr">
        <is>
          <t>Guest meals / extra meals</t>
        </is>
      </c>
      <c r="B21" s="8" t="n">
        <v>0</v>
      </c>
      <c r="C21" s="17">
        <f>B21*12</f>
        <v/>
      </c>
      <c r="D21" s="2" t="inlineStr"/>
    </row>
    <row r="22">
      <c r="A22" s="3" t="inlineStr">
        <is>
          <t>Salon, laundry, transport, incontinence supplies</t>
        </is>
      </c>
      <c r="B22" s="8" t="n">
        <v>0</v>
      </c>
      <c r="C22" s="17">
        <f>B22*12</f>
        <v/>
      </c>
      <c r="D22" s="2" t="inlineStr">
        <is>
          <t>Usually a la carte.</t>
        </is>
      </c>
    </row>
    <row r="23">
      <c r="A23" s="3" t="inlineStr">
        <is>
          <t>Annual rate increase reserve</t>
        </is>
      </c>
      <c r="B23" s="8" t="n">
        <v>0</v>
      </c>
      <c r="C23" s="17">
        <f>B23*12</f>
        <v/>
      </c>
      <c r="D23" s="2" t="inlineStr">
        <is>
          <t>Take quoted total x expected % increase / 12.</t>
        </is>
      </c>
    </row>
    <row r="24">
      <c r="A24" s="3" t="inlineStr">
        <is>
          <t>Other out-of-pocket</t>
        </is>
      </c>
      <c r="B24" s="8" t="n">
        <v>0</v>
      </c>
      <c r="C24" s="17">
        <f>B24*12</f>
        <v/>
      </c>
      <c r="D24" s="2" t="inlineStr"/>
    </row>
    <row r="25">
      <c r="A25" s="19" t="inlineStr">
        <is>
          <t>TRUE FACILITY COST (one person)</t>
        </is>
      </c>
      <c r="B25" s="20">
        <f>B17+SUM(B20:B24)</f>
        <v/>
      </c>
      <c r="C25" s="20">
        <f>B25*12</f>
        <v/>
      </c>
      <c r="D25" s="21" t="n"/>
    </row>
    <row r="27">
      <c r="A27" s="6" t="inlineStr">
        <is>
          <t>SECTION 2 — HOME CARE: FIXED COSTS (do not change with headcount)</t>
        </is>
      </c>
      <c r="B27" s="7" t="n"/>
      <c r="C27" s="7" t="n"/>
      <c r="D27" s="7" t="n"/>
    </row>
    <row r="28">
      <c r="A28" s="9" t="inlineStr">
        <is>
          <t>HOUSING — counted only if the house would be sold</t>
        </is>
      </c>
      <c r="B28" s="11" t="n"/>
      <c r="C28" s="11" t="n"/>
      <c r="D28" s="11" t="n"/>
    </row>
    <row r="29">
      <c r="A29" s="4" t="inlineStr">
        <is>
          <t>If they moved to a facility, would this house be SOLD?</t>
        </is>
      </c>
      <c r="B29" s="15" t="inlineStr">
        <is>
          <t>Y</t>
        </is>
      </c>
      <c r="D29" s="2" t="inlineStr">
        <is>
          <t>Y = these costs disappear if they move, so they belong in the comparison.</t>
        </is>
      </c>
    </row>
    <row r="30">
      <c r="A30" s="31" t="inlineStr">
        <is>
          <t>If the house stays — kept for family, cannot sell, someone else lives there — these costs are paid either way and are not a cost of this decision. Answer N and the block below is excluded.</t>
        </is>
      </c>
      <c r="B30" s="28" t="n"/>
      <c r="C30" s="28" t="n"/>
      <c r="D30" s="28" t="n"/>
    </row>
    <row r="31">
      <c r="A31" s="3" t="inlineStr">
        <is>
          <t>Mortgage or rent</t>
        </is>
      </c>
      <c r="B31" s="8" t="n">
        <v>0</v>
      </c>
      <c r="C31" s="17">
        <f>B31*12</f>
        <v/>
      </c>
      <c r="D31" s="2" t="inlineStr">
        <is>
          <t>Enter 0 if owned outright.</t>
        </is>
      </c>
    </row>
    <row r="32">
      <c r="A32" s="3" t="inlineStr">
        <is>
          <t>Property tax</t>
        </is>
      </c>
      <c r="B32" s="8" t="n">
        <v>0</v>
      </c>
      <c r="C32" s="17">
        <f>B32*12</f>
        <v/>
      </c>
      <c r="D32" s="2" t="inlineStr"/>
    </row>
    <row r="33">
      <c r="A33" s="3" t="inlineStr">
        <is>
          <t>Homeowners insurance</t>
        </is>
      </c>
      <c r="B33" s="8" t="n">
        <v>0</v>
      </c>
      <c r="C33" s="17">
        <f>B33*12</f>
        <v/>
      </c>
      <c r="D33" s="2" t="inlineStr"/>
    </row>
    <row r="34">
      <c r="A34" s="3" t="inlineStr">
        <is>
          <t>Utilities (electric, gas, water, trash)</t>
        </is>
      </c>
      <c r="B34" s="8" t="n">
        <v>0</v>
      </c>
      <c r="C34" s="17">
        <f>B34*12</f>
        <v/>
      </c>
      <c r="D34" s="2" t="inlineStr"/>
    </row>
    <row r="35">
      <c r="A35" s="3" t="inlineStr">
        <is>
          <t>Internet and phone</t>
        </is>
      </c>
      <c r="B35" s="8" t="n">
        <v>0</v>
      </c>
      <c r="C35" s="17">
        <f>B35*12</f>
        <v/>
      </c>
      <c r="D35" s="2" t="inlineStr"/>
    </row>
    <row r="36">
      <c r="A36" s="3" t="inlineStr">
        <is>
          <t>Home maintenance reserve</t>
        </is>
      </c>
      <c r="B36" s="8" t="n">
        <v>0</v>
      </c>
      <c r="C36" s="17">
        <f>B36*12</f>
        <v/>
      </c>
      <c r="D36" s="2" t="inlineStr"/>
    </row>
    <row r="37">
      <c r="A37" s="9" t="inlineStr">
        <is>
          <t>STAFFED CARE — the shift, not the person</t>
        </is>
      </c>
      <c r="B37" s="11" t="n"/>
      <c r="C37" s="11" t="n"/>
      <c r="D37" s="11" t="n"/>
      <c r="E37" s="4" t="inlineStr">
        <is>
          <t>Hrs/week</t>
        </is>
      </c>
      <c r="F37" s="4" t="inlineStr">
        <is>
          <t>$ / hour</t>
        </is>
      </c>
    </row>
    <row r="38">
      <c r="A38" s="3" t="inlineStr">
        <is>
          <t>Primary aide</t>
        </is>
      </c>
      <c r="B38" s="32">
        <f>E38*(52/12)*F38</f>
        <v/>
      </c>
      <c r="C38" s="17">
        <f>B38*12</f>
        <v/>
      </c>
      <c r="D38" s="2" t="inlineStr">
        <is>
          <t>Enter hours per week and your local hourly rate.</t>
        </is>
      </c>
      <c r="E38" s="13" t="n">
        <v>0</v>
      </c>
      <c r="F38" s="8" t="n">
        <v>0</v>
      </c>
    </row>
    <row r="39">
      <c r="A39" s="3" t="inlineStr">
        <is>
          <t>Additional evening / weekend coverage</t>
        </is>
      </c>
      <c r="B39" s="32">
        <f>E39*(52/12)*F39</f>
        <v/>
      </c>
      <c r="C39" s="17">
        <f>B39*12</f>
        <v/>
      </c>
      <c r="D39" s="2" t="inlineStr"/>
      <c r="E39" s="13" t="n">
        <v>0</v>
      </c>
      <c r="F39" s="8" t="n">
        <v>0</v>
      </c>
    </row>
    <row r="40">
      <c r="A40" s="3" t="inlineStr">
        <is>
          <t>Overnight coverage</t>
        </is>
      </c>
      <c r="B40" s="32">
        <f>E40*(52/12)*F40</f>
        <v/>
      </c>
      <c r="C40" s="17">
        <f>B40*12</f>
        <v/>
      </c>
      <c r="D40" s="2" t="inlineStr">
        <is>
          <t>Most common reason a home plan fails. Price it honestly.</t>
        </is>
      </c>
      <c r="E40" s="13" t="n">
        <v>0</v>
      </c>
      <c r="F40" s="8" t="n">
        <v>0</v>
      </c>
    </row>
    <row r="41">
      <c r="A41" s="3" t="inlineStr">
        <is>
          <t>Family caregiver</t>
        </is>
      </c>
      <c r="B41" s="32">
        <f>E41*(52/12)*F41</f>
        <v/>
      </c>
      <c r="C41" s="17">
        <f>B41*12</f>
        <v/>
      </c>
      <c r="D41" s="2" t="inlineStr">
        <is>
          <t>DO NOT LEAVE AT 0. Unpaid labour is still a cost. 75 hrs/mo = 17.3 hrs/wk.</t>
        </is>
      </c>
      <c r="E41" s="13" t="n">
        <v>0</v>
      </c>
      <c r="F41" s="8" t="n">
        <v>0</v>
      </c>
    </row>
    <row r="42">
      <c r="A42" s="3" t="inlineStr">
        <is>
          <t>Household employment taxes on the paid aide lines</t>
        </is>
      </c>
      <c r="B42" s="32">
        <f>(B38+B39+B40)*E42</f>
        <v/>
      </c>
      <c r="C42" s="17">
        <f>B42*12</f>
        <v/>
      </c>
      <c r="D42" s="2" t="inlineStr">
        <is>
          <t>0% if you hire through an agency. ~11% if you hire directly — see the Notes tab.</t>
        </is>
      </c>
      <c r="E42" s="14" t="n">
        <v>0.11</v>
      </c>
    </row>
    <row r="43">
      <c r="A43" s="9" t="inlineStr">
        <is>
          <t>HOUSEHOLD SERVICES</t>
        </is>
      </c>
      <c r="B43" s="11" t="n"/>
      <c r="C43" s="11" t="n"/>
      <c r="D43" s="11" t="n"/>
    </row>
    <row r="44">
      <c r="A44" s="3" t="inlineStr">
        <is>
          <t>Cleaning service</t>
        </is>
      </c>
      <c r="B44" s="8" t="n">
        <v>0</v>
      </c>
      <c r="C44" s="17">
        <f>B44*12</f>
        <v/>
      </c>
      <c r="D44" s="2" t="inlineStr">
        <is>
          <t>Bundled into facility rent. Not bundled at home.</t>
        </is>
      </c>
    </row>
    <row r="45">
      <c r="A45" s="3" t="inlineStr">
        <is>
          <t>Laundry (if not covered above)</t>
        </is>
      </c>
      <c r="B45" s="8" t="n">
        <v>0</v>
      </c>
      <c r="C45" s="17">
        <f>B45*12</f>
        <v/>
      </c>
      <c r="D45" s="2" t="inlineStr"/>
    </row>
    <row r="46">
      <c r="A46" s="3" t="inlineStr">
        <is>
          <t>Yard / exterior maintenance</t>
        </is>
      </c>
      <c r="B46" s="8" t="n">
        <v>0</v>
      </c>
      <c r="C46" s="17">
        <f>B46*12</f>
        <v/>
      </c>
      <c r="D46" s="2" t="inlineStr"/>
    </row>
    <row r="47">
      <c r="A47" s="3" t="inlineStr">
        <is>
          <t>Snow, gutters, seasonal</t>
        </is>
      </c>
      <c r="B47" s="8" t="n">
        <v>0</v>
      </c>
      <c r="C47" s="17">
        <f>B47*12</f>
        <v/>
      </c>
      <c r="D47" s="2" t="inlineStr"/>
    </row>
    <row r="48">
      <c r="A48" s="9" t="inlineStr">
        <is>
          <t>FIXED SUBTOTAL</t>
        </is>
      </c>
      <c r="B48" s="10">
        <f>SUM(B31:B47)-IF(UPPER(LEFT(B29,1))="Y",0,SUM(B31:B36))</f>
        <v/>
      </c>
      <c r="C48" s="10">
        <f>B48*12</f>
        <v/>
      </c>
      <c r="D48" s="12" t="inlineStr">
        <is>
          <t>Housing block included only if you answered Y above.</t>
        </is>
      </c>
    </row>
    <row r="50">
      <c r="A50" s="6" t="inlineStr">
        <is>
          <t>SECTION 3 — HOME CARE: VARIABLE COSTS (per person)</t>
        </is>
      </c>
      <c r="B50" s="7" t="n"/>
      <c r="C50" s="7" t="n"/>
      <c r="D50" s="7" t="n"/>
    </row>
    <row r="51">
      <c r="A51" s="2" t="inlineStr">
        <is>
          <t>Enter the TOTAL for everyone living at home. Split per person in Section 5.</t>
        </is>
      </c>
    </row>
    <row r="52">
      <c r="A52" s="3" t="inlineStr">
        <is>
          <t>Adult day program</t>
        </is>
      </c>
      <c r="B52" s="8" t="n">
        <v>0</v>
      </c>
      <c r="C52" s="17">
        <f>B52*12</f>
        <v/>
      </c>
      <c r="D52" s="2" t="inlineStr">
        <is>
          <t>Replaces the social/cognitive engagement a facility provides.</t>
        </is>
      </c>
    </row>
    <row r="53">
      <c r="A53" s="3" t="inlineStr">
        <is>
          <t>Medication aide visits</t>
        </is>
      </c>
      <c r="B53" s="8" t="n">
        <v>0</v>
      </c>
      <c r="C53" s="17">
        <f>B53*12</f>
        <v/>
      </c>
      <c r="D53" s="2" t="inlineStr"/>
    </row>
    <row r="54">
      <c r="A54" s="3" t="inlineStr">
        <is>
          <t>Home health / skilled nursing (out of pocket)</t>
        </is>
      </c>
      <c r="B54" s="8" t="n">
        <v>0</v>
      </c>
      <c r="C54" s="17">
        <f>B54*12</f>
        <v/>
      </c>
      <c r="D54" s="2" t="inlineStr">
        <is>
          <t>Check what Medicare or your plan covers first.</t>
        </is>
      </c>
    </row>
    <row r="55">
      <c r="A55" s="3" t="inlineStr">
        <is>
          <t>Meal service / delivery</t>
        </is>
      </c>
      <c r="B55" s="8" t="n">
        <v>0</v>
      </c>
      <c r="C55" s="17">
        <f>B55*12</f>
        <v/>
      </c>
      <c r="D55" s="2" t="inlineStr">
        <is>
          <t>Net of SNAP or any plan food benefit.</t>
        </is>
      </c>
    </row>
    <row r="56">
      <c r="A56" s="3" t="inlineStr">
        <is>
          <t>Groceries (net of SNAP / food benefit)</t>
        </is>
      </c>
      <c r="B56" s="8" t="n">
        <v>0</v>
      </c>
      <c r="C56" s="17">
        <f>B56*12</f>
        <v/>
      </c>
      <c r="D56" s="2" t="inlineStr"/>
    </row>
    <row r="57">
      <c r="A57" s="3" t="inlineStr">
        <is>
          <t>Transportation (if aide does not drive)</t>
        </is>
      </c>
      <c r="B57" s="8" t="n">
        <v>0</v>
      </c>
      <c r="C57" s="17">
        <f>B57*12</f>
        <v/>
      </c>
      <c r="D57" s="2" t="inlineStr">
        <is>
          <t>Medical appointments need a driver who stays.</t>
        </is>
      </c>
    </row>
    <row r="58">
      <c r="A58" s="3" t="inlineStr">
        <is>
          <t>Medical alert monitoring</t>
        </is>
      </c>
      <c r="B58" s="8" t="n">
        <v>0</v>
      </c>
      <c r="C58" s="17">
        <f>B58*12</f>
        <v/>
      </c>
      <c r="D58" s="2" t="inlineStr"/>
    </row>
    <row r="59">
      <c r="A59" s="3" t="inlineStr">
        <is>
          <t>Therapy, podiatry, dental, vision (out of pocket)</t>
        </is>
      </c>
      <c r="B59" s="8" t="n">
        <v>0</v>
      </c>
      <c r="C59" s="17">
        <f>B59*12</f>
        <v/>
      </c>
      <c r="D59" s="2" t="inlineStr"/>
    </row>
    <row r="60">
      <c r="A60" s="3" t="inlineStr">
        <is>
          <t>Incontinence and medical supplies</t>
        </is>
      </c>
      <c r="B60" s="8" t="n">
        <v>0</v>
      </c>
      <c r="C60" s="17">
        <f>B60*12</f>
        <v/>
      </c>
      <c r="D60" s="2" t="inlineStr"/>
    </row>
    <row r="61">
      <c r="A61" s="3" t="inlineStr">
        <is>
          <t>Activities, hobbies, supplies</t>
        </is>
      </c>
      <c r="B61" s="8" t="n">
        <v>0</v>
      </c>
      <c r="C61" s="17">
        <f>B61*12</f>
        <v/>
      </c>
      <c r="D61" s="2" t="inlineStr"/>
    </row>
    <row r="62">
      <c r="A62" s="9" t="inlineStr">
        <is>
          <t>VARIABLE SUBTOTAL</t>
        </is>
      </c>
      <c r="B62" s="10">
        <f>SUM(B52:B61)</f>
        <v/>
      </c>
      <c r="C62" s="10">
        <f>B62*12</f>
        <v/>
      </c>
      <c r="D62" s="11" t="n"/>
    </row>
    <row r="64">
      <c r="A64" s="6" t="inlineStr">
        <is>
          <t>SECTION 4 — ONE-TIME ACCESSIBILITY &amp; SETUP</t>
        </is>
      </c>
      <c r="B64" s="7" t="n"/>
      <c r="C64" s="7" t="n"/>
      <c r="D64" s="7" t="n"/>
    </row>
    <row r="65">
      <c r="A65" s="2" t="inlineStr">
        <is>
          <t>Enter the FULL one-time cost in column B. Column C shows it amortized over year one.</t>
        </is>
      </c>
      <c r="B65" s="4" t="inlineStr">
        <is>
          <t>One-time</t>
        </is>
      </c>
      <c r="C65" s="4" t="inlineStr">
        <is>
          <t>Per month, yr 1</t>
        </is>
      </c>
    </row>
    <row r="66">
      <c r="A66" s="3" t="inlineStr">
        <is>
          <t>Wheelchair ramp / zero-step entry</t>
        </is>
      </c>
      <c r="B66" s="8" t="n">
        <v>0</v>
      </c>
      <c r="C66" s="17">
        <f>B66/12</f>
        <v/>
      </c>
      <c r="D66" s="2" t="inlineStr">
        <is>
          <t>Wood $1K-4K; modular aluminum $3K-5K.</t>
        </is>
      </c>
    </row>
    <row r="67">
      <c r="A67" s="3" t="inlineStr">
        <is>
          <t>Bathroom accessibility renovation</t>
        </is>
      </c>
      <c r="B67" s="8" t="n">
        <v>0</v>
      </c>
      <c r="C67" s="17">
        <f>B67/12</f>
        <v/>
      </c>
      <c r="D67" s="2" t="inlineStr">
        <is>
          <t>Roll-in shower, widened door, raised toilet.</t>
        </is>
      </c>
    </row>
    <row r="68">
      <c r="A68" s="3" t="inlineStr">
        <is>
          <t>Grab bars, shower seat, non-slip</t>
        </is>
      </c>
      <c r="B68" s="8" t="n">
        <v>0</v>
      </c>
      <c r="C68" s="17">
        <f>B68/12</f>
        <v/>
      </c>
      <c r="D68" s="2" t="inlineStr"/>
    </row>
    <row r="69">
      <c r="A69" s="3" t="inlineStr">
        <is>
          <t>Doorway widening elsewhere</t>
        </is>
      </c>
      <c r="B69" s="8" t="n">
        <v>0</v>
      </c>
      <c r="C69" s="17">
        <f>B69/12</f>
        <v/>
      </c>
      <c r="D69" s="2" t="inlineStr">
        <is>
          <t>32in clear minimum for most wheelchairs.</t>
        </is>
      </c>
    </row>
    <row r="70">
      <c r="A70" s="3" t="inlineStr">
        <is>
          <t>Stairlift or platform lift</t>
        </is>
      </c>
      <c r="B70" s="8" t="n">
        <v>0</v>
      </c>
      <c r="C70" s="17">
        <f>B70/12</f>
        <v/>
      </c>
      <c r="D70" s="2" t="inlineStr"/>
    </row>
    <row r="71">
      <c r="A71" s="3" t="inlineStr">
        <is>
          <t>Hospital bed / medical equipment</t>
        </is>
      </c>
      <c r="B71" s="8" t="n">
        <v>0</v>
      </c>
      <c r="C71" s="17">
        <f>B71/12</f>
        <v/>
      </c>
      <c r="D71" s="2" t="inlineStr">
        <is>
          <t>Check what Medicare Part B covers first.</t>
        </is>
      </c>
    </row>
    <row r="72">
      <c r="A72" s="3" t="inlineStr">
        <is>
          <t>Flooring — remove thresholds and rugs</t>
        </is>
      </c>
      <c r="B72" s="8" t="n">
        <v>0</v>
      </c>
      <c r="C72" s="17">
        <f>B72/12</f>
        <v/>
      </c>
      <c r="D72" s="2" t="inlineStr"/>
    </row>
    <row r="73">
      <c r="A73" s="3" t="inlineStr">
        <is>
          <t>Lighting and switch/outlet relocation</t>
        </is>
      </c>
      <c r="B73" s="8" t="n">
        <v>0</v>
      </c>
      <c r="C73" s="17">
        <f>B73/12</f>
        <v/>
      </c>
      <c r="D73" s="2" t="inlineStr"/>
    </row>
    <row r="74">
      <c r="A74" s="3" t="inlineStr">
        <is>
          <t>Other modifications</t>
        </is>
      </c>
      <c r="B74" s="8" t="n">
        <v>0</v>
      </c>
      <c r="C74" s="17">
        <f>B74/12</f>
        <v/>
      </c>
      <c r="D74" s="2" t="inlineStr"/>
    </row>
    <row r="75">
      <c r="A75" s="19" t="inlineStr">
        <is>
          <t>ONE-TIME TOTAL</t>
        </is>
      </c>
      <c r="B75" s="20">
        <f>SUM(B66:B74)</f>
        <v/>
      </c>
      <c r="C75" s="20">
        <f>B75/12</f>
        <v/>
      </c>
      <c r="D75" s="21" t="n"/>
    </row>
    <row r="77">
      <c r="A77" s="6" t="inlineStr">
        <is>
          <t>SECTION 5 — THE COMPARISON</t>
        </is>
      </c>
      <c r="B77" s="7" t="n"/>
      <c r="C77" s="7" t="n"/>
      <c r="D77" s="7" t="n"/>
    </row>
    <row r="78">
      <c r="A78" s="4" t="inlineStr">
        <is>
          <t>How many people will live at home under this plan?</t>
        </is>
      </c>
      <c r="B78" s="16" t="n">
        <v>2</v>
      </c>
      <c r="D78" s="2" t="inlineStr">
        <is>
          <t>Any number. Multigenerational households of three or four are real.</t>
        </is>
      </c>
    </row>
    <row r="79">
      <c r="A79" s="4" t="inlineStr">
        <is>
          <t>Facility cost for each ADDITIONAL resident</t>
        </is>
      </c>
      <c r="B79" s="8" t="n">
        <v>0</v>
      </c>
      <c r="D79" s="2" t="inlineStr">
        <is>
          <t>Leave 0 to use the same full rate. A lower-need adult often pays base rent plus the lowest tier only.</t>
        </is>
      </c>
    </row>
    <row r="80">
      <c r="A80" s="31" t="inlineStr">
        <is>
          <t>Assumes each person at home would otherwise need a paid facility. If one would live independently regardless, use their real alternative housing cost instead of a second full rate.</t>
        </is>
      </c>
      <c r="B80" s="28" t="n"/>
      <c r="C80" s="28" t="n"/>
      <c r="D80" s="28" t="n"/>
    </row>
    <row r="82">
      <c r="A82" s="4" t="inlineStr">
        <is>
          <t>Facility — cost per person</t>
        </is>
      </c>
      <c r="B82" s="18">
        <f>B25</f>
        <v/>
      </c>
      <c r="C82" s="17">
        <f>B82*12</f>
        <v/>
      </c>
      <c r="D82" s="2" t="inlineStr">
        <is>
          <t>From Section 1, all-in.</t>
        </is>
      </c>
    </row>
    <row r="83">
      <c r="A83" s="4" t="inlineStr">
        <is>
          <t>Facility — total for all residents</t>
        </is>
      </c>
      <c r="B83" s="18">
        <f>B25+MAX(B78-1,0)*IF(B79=0,B25,B79)</f>
        <v/>
      </c>
      <c r="C83" s="17">
        <f>B83*12</f>
        <v/>
      </c>
      <c r="D83" s="2" t="inlineStr">
        <is>
          <t>First resident at the full rate, everyone after at the additional-person rate.</t>
        </is>
      </c>
    </row>
    <row r="85">
      <c r="A85" s="4" t="inlineStr">
        <is>
          <t>Home — fixed costs</t>
        </is>
      </c>
      <c r="B85" s="18">
        <f>B48</f>
        <v/>
      </c>
      <c r="C85" s="17">
        <f>B85*12</f>
        <v/>
      </c>
      <c r="D85" s="2" t="inlineStr">
        <is>
          <t>Does not change with headcount. This is the whole point.</t>
        </is>
      </c>
    </row>
    <row r="86">
      <c r="A86" s="4" t="inlineStr">
        <is>
          <t>Home — variable costs</t>
        </is>
      </c>
      <c r="B86" s="18">
        <f>B62</f>
        <v/>
      </c>
      <c r="C86" s="17">
        <f>B86*12</f>
        <v/>
      </c>
      <c r="D86" s="2" t="inlineStr">
        <is>
          <t>The only part that scales with people.</t>
        </is>
      </c>
    </row>
    <row r="87">
      <c r="A87" s="4" t="inlineStr">
        <is>
          <t>Home — total, ongoing</t>
        </is>
      </c>
      <c r="B87" s="18">
        <f>B48+B62</f>
        <v/>
      </c>
      <c r="C87" s="17">
        <f>B87*12</f>
        <v/>
      </c>
      <c r="D87" s="2" t="inlineStr">
        <is>
          <t>Steady state, year two onward.</t>
        </is>
      </c>
    </row>
    <row r="88">
      <c r="A88" s="4" t="inlineStr">
        <is>
          <t>Home — total, year one (incl. setup)</t>
        </is>
      </c>
      <c r="B88" s="18">
        <f>B48+B62+B75/12</f>
        <v/>
      </c>
      <c r="C88" s="17">
        <f>B88*12</f>
        <v/>
      </c>
      <c r="D88" s="2" t="inlineStr">
        <is>
          <t>One-time work amortized over 12 months.</t>
        </is>
      </c>
    </row>
    <row r="90">
      <c r="A90" s="19" t="inlineStr">
        <is>
          <t>DIFFERENCE — ongoing (positive = HOME is cheaper)</t>
        </is>
      </c>
      <c r="B90" s="20">
        <f>B83-B87</f>
        <v/>
      </c>
      <c r="C90" s="20">
        <f>B90*12</f>
        <v/>
      </c>
      <c r="D90" s="21" t="n"/>
    </row>
    <row r="91">
      <c r="A91" s="19" t="inlineStr">
        <is>
          <t>DIFFERENCE — year one (positive = HOME is cheaper)</t>
        </is>
      </c>
      <c r="B91" s="20">
        <f>B83-B88</f>
        <v/>
      </c>
      <c r="C91" s="20">
        <f>B91*12</f>
        <v/>
      </c>
      <c r="D91" s="21" t="n"/>
    </row>
    <row r="92">
      <c r="A92" s="4" t="inlineStr">
        <is>
          <t>Verdict, ongoing</t>
        </is>
      </c>
      <c r="B92" s="33">
        <f>IF(OR(B25=0,B87=0),"Enter your figures above.",IF(B90&gt;0,"HOME cheaper",IF(B90&lt;0,"FACILITY cheaper","Even")))</f>
        <v/>
      </c>
    </row>
    <row r="94">
      <c r="A94" s="9" t="inlineStr">
        <is>
          <t>BREAK-EVEN — how many people at home before it pays off</t>
        </is>
      </c>
      <c r="B94" s="11" t="n"/>
      <c r="C94" s="11" t="n"/>
      <c r="D94" s="11" t="n"/>
    </row>
    <row r="95">
      <c r="A95" s="4" t="inlineStr">
        <is>
          <t>Of the variable subtotal, how much belongs to each ADDITIONAL resident</t>
        </is>
      </c>
      <c r="B95" s="8" t="n">
        <v>0</v>
      </c>
      <c r="D95" s="2" t="inlineStr">
        <is>
          <t>Leave 0 to split it evenly. A lower-need adult usually accounts for much less.</t>
        </is>
      </c>
    </row>
    <row r="96">
      <c r="A96" s="3" t="inlineStr">
        <is>
          <t>Variable cost per person (even split, for reference)</t>
        </is>
      </c>
      <c r="B96" s="34">
        <f>IFERROR(B62/B78,0)</f>
        <v/>
      </c>
      <c r="D96" s="2" t="inlineStr">
        <is>
          <t>Total variable / number of people.</t>
        </is>
      </c>
    </row>
    <row r="97">
      <c r="A97" s="4" t="inlineStr">
        <is>
          <t>Break-even number of residents</t>
        </is>
      </c>
      <c r="B97" s="25">
        <f>IFERROR(IF(B25=0,"n/a",1+(B48+(B62-MAX(B78-1,0)*IF(B95=0,B96,B95))-B25)/(IF(B79=0,B25,B79)-IF(B95=0,B96,B95))),"n/a")</f>
        <v/>
      </c>
      <c r="D97" s="2" t="inlineStr">
        <is>
          <t>Below this, the facility wins on cost. Above it, home does.</t>
        </is>
      </c>
    </row>
    <row r="98">
      <c r="A98" s="3" t="inlineStr">
        <is>
          <t>Fixed share of home care cost</t>
        </is>
      </c>
      <c r="B98" s="35">
        <f>IFERROR(B48/(B48+B62),0)</f>
        <v/>
      </c>
      <c r="D98" s="2" t="inlineStr">
        <is>
          <t>The higher this is, the more home care rewards a second person.</t>
        </is>
      </c>
    </row>
    <row r="100">
      <c r="A100" s="9" t="inlineStr">
        <is>
          <t>OPTIONAL — net of the family caregiver wage</t>
        </is>
      </c>
      <c r="B100" s="11" t="n"/>
      <c r="C100" s="11" t="n"/>
      <c r="D100" s="11" t="n"/>
    </row>
    <row r="101">
      <c r="A101" s="3" t="inlineStr">
        <is>
          <t>Family caregiver wage paid within the family</t>
        </is>
      </c>
      <c r="B101" s="8" t="n">
        <v>0</v>
      </c>
      <c r="D101" s="2" t="inlineStr">
        <is>
          <t>Copy the same figure you entered in Section 2.</t>
        </is>
      </c>
    </row>
    <row r="102">
      <c r="A102" s="4" t="inlineStr">
        <is>
          <t>Home cost, net of that internal transfer</t>
        </is>
      </c>
      <c r="B102" s="18">
        <f>B87-B101</f>
        <v/>
      </c>
      <c r="D102" s="2" t="inlineStr">
        <is>
          <t>A different question from 'what does this cost'. Look at both.</t>
        </is>
      </c>
    </row>
    <row r="104">
      <c r="A104" s="9" t="inlineStr">
        <is>
          <t>OPTIONAL — the caregiver's foregone earnings (NOT a cash cost)</t>
        </is>
      </c>
      <c r="B104" s="11" t="n"/>
      <c r="C104" s="11" t="n"/>
      <c r="D104" s="11" t="n"/>
    </row>
    <row r="105">
      <c r="A105" s="3" t="inlineStr">
        <is>
          <t>Wages, retirement match and Social Security credits not earned, per month</t>
        </is>
      </c>
      <c r="B105" s="8" t="n">
        <v>0</v>
      </c>
      <c r="C105" s="17">
        <f>B105*12</f>
        <v/>
      </c>
      <c r="D105" s="2" t="inlineStr">
        <is>
          <t>Reduced hours or leaving work entirely. Estimate the monthly gap.</t>
        </is>
      </c>
    </row>
    <row r="106">
      <c r="A106" s="31" t="inlineStr">
        <is>
          <t>This is not a cash cost and it does not belong in your monthly budget. It belongs in the decision.</t>
        </is>
      </c>
      <c r="B106" s="28" t="n"/>
      <c r="C106" s="28" t="n"/>
      <c r="D106" s="28" t="n"/>
    </row>
    <row r="107">
      <c r="A107" s="31" t="inlineStr">
        <is>
          <t>Reduced hours or leaving work has a cost measured in decades, not months: lost raises, lost employer</t>
        </is>
      </c>
      <c r="B107" s="28" t="n"/>
      <c r="C107" s="28" t="n"/>
      <c r="D107" s="28" t="n"/>
    </row>
    <row r="108">
      <c r="A108" s="31" t="inlineStr">
        <is>
          <t>retirement match, and Social Security credits that never accrue. It is deliberately left out of every</t>
        </is>
      </c>
      <c r="B108" s="28" t="n"/>
      <c r="C108" s="28" t="n"/>
      <c r="D108" s="28" t="n"/>
    </row>
    <row r="109">
      <c r="A109" s="31" t="inlineStr">
        <is>
          <t>total above so the cash comparison stays clean. Look at it anyway before anyone quits a job.</t>
        </is>
      </c>
      <c r="B109" s="28" t="n"/>
      <c r="C109" s="28" t="n"/>
      <c r="D109" s="28" t="n"/>
    </row>
    <row r="111">
      <c r="A111" s="6" t="inlineStr">
        <is>
          <t>SECTION 6 — HOW YOUR BREAK-EVEN MOVES WITH COVERAGE HOURS</t>
        </is>
      </c>
      <c r="B111" s="7" t="n"/>
      <c r="C111" s="7" t="n"/>
      <c r="D111" s="7" t="n"/>
    </row>
    <row r="112">
      <c r="A112" s="2" t="inlineStr">
        <is>
          <t>Home care is mostly fixed cost, and the biggest fixed cost is the staffed shift. Raise the hours and the break-even rises with them.</t>
        </is>
      </c>
    </row>
    <row r="113">
      <c r="A113" s="3" t="inlineStr">
        <is>
          <t>Total paid coverage now (hrs/wk)</t>
        </is>
      </c>
      <c r="B113" s="36">
        <f>E38+E39+E40</f>
        <v/>
      </c>
      <c r="D113" s="2" t="inlineStr">
        <is>
          <t>Primary + evening/weekend + overnight. Excludes family caregiver.</t>
        </is>
      </c>
    </row>
    <row r="114">
      <c r="A114" s="3" t="inlineStr">
        <is>
          <t>Blended hourly rate used below</t>
        </is>
      </c>
      <c r="B114" s="8" t="n">
        <v>0</v>
      </c>
      <c r="D114" s="2" t="inlineStr">
        <is>
          <t>Your local aide rate. Private hire ~$20/hr; national agency median ~$35/hr.</t>
        </is>
      </c>
    </row>
    <row r="116">
      <c r="A116" s="4" t="inlineStr">
        <is>
          <t>If paid coverage were...</t>
        </is>
      </c>
      <c r="B116" s="4" t="inlineStr">
        <is>
          <t>Aide cost/mo</t>
        </is>
      </c>
      <c r="C116" s="4" t="inlineStr">
        <is>
          <t>Break-even</t>
        </is>
      </c>
      <c r="D116" s="4" t="inlineStr">
        <is>
          <t>Reading</t>
        </is>
      </c>
    </row>
    <row r="117">
      <c r="A117" s="3" t="inlineStr">
        <is>
          <t>28 hrs/week</t>
        </is>
      </c>
      <c r="B117" s="17">
        <f>28*(52/12)*B114*(1+E42)</f>
        <v/>
      </c>
      <c r="C117" s="25">
        <f>IFERROR(IF(B25=0,"n/a",1+(((B48-B38-B39-B40-B42)+B117)+(B62-MAX(B78-1,0)*IF(B95=0,B96,B95))-B25)/(IF(B79=0,B25,B79)-IF(B95=0,B96,B95))),"n/a")</f>
        <v/>
      </c>
      <c r="D117" s="2" t="inlineStr">
        <is>
          <t>part-time, ~4 hrs/day</t>
        </is>
      </c>
    </row>
    <row r="118">
      <c r="A118" s="3" t="inlineStr">
        <is>
          <t>40 hrs/week</t>
        </is>
      </c>
      <c r="B118" s="17">
        <f>40*(52/12)*B114*(1+E42)</f>
        <v/>
      </c>
      <c r="C118" s="25">
        <f>IFERROR(IF(B25=0,"n/a",1+(((B48-B38-B39-B40-B42)+B118)+(B62-MAX(B78-1,0)*IF(B95=0,B96,B95))-B25)/(IF(B79=0,B25,B79)-IF(B95=0,B96,B95))),"n/a")</f>
        <v/>
      </c>
      <c r="D118" s="2" t="inlineStr">
        <is>
          <t>one full-time shift</t>
        </is>
      </c>
    </row>
    <row r="119">
      <c r="A119" s="3" t="inlineStr">
        <is>
          <t>56 hrs/week</t>
        </is>
      </c>
      <c r="B119" s="17">
        <f>56*(52/12)*B114*(1+E42)</f>
        <v/>
      </c>
      <c r="C119" s="25">
        <f>IFERROR(IF(B25=0,"n/a",1+(((B48-B38-B39-B40-B42)+B119)+(B62-MAX(B78-1,0)*IF(B95=0,B96,B95))-B25)/(IF(B79=0,B25,B79)-IF(B95=0,B96,B95))),"n/a")</f>
        <v/>
      </c>
      <c r="D119" s="2" t="inlineStr">
        <is>
          <t>8 hrs/day</t>
        </is>
      </c>
    </row>
    <row r="120">
      <c r="A120" s="3" t="inlineStr">
        <is>
          <t>84 hrs/week</t>
        </is>
      </c>
      <c r="B120" s="17">
        <f>84*(52/12)*B114*(1+E42)</f>
        <v/>
      </c>
      <c r="C120" s="25">
        <f>IFERROR(IF(B25=0,"n/a",1+(((B48-B38-B39-B40-B42)+B120)+(B62-MAX(B78-1,0)*IF(B95=0,B96,B95))-B25)/(IF(B79=0,B25,B79)-IF(B95=0,B96,B95))),"n/a")</f>
        <v/>
      </c>
      <c r="D120" s="2" t="inlineStr">
        <is>
          <t>12 hrs/day</t>
        </is>
      </c>
    </row>
    <row r="121">
      <c r="A121" s="3" t="inlineStr">
        <is>
          <t>120 hrs/week</t>
        </is>
      </c>
      <c r="B121" s="17">
        <f>120*(52/12)*B114*(1+E42)</f>
        <v/>
      </c>
      <c r="C121" s="25">
        <f>IFERROR(IF(B25=0,"n/a",1+(((B48-B38-B39-B40-B42)+B121)+(B62-MAX(B78-1,0)*IF(B95=0,B96,B95))-B25)/(IF(B79=0,B25,B79)-IF(B95=0,B96,B95))),"n/a")</f>
        <v/>
      </c>
      <c r="D121" s="2" t="inlineStr">
        <is>
          <t>~17 hrs/day</t>
        </is>
      </c>
    </row>
    <row r="122">
      <c r="A122" s="3" t="inlineStr">
        <is>
          <t>168 hrs/week</t>
        </is>
      </c>
      <c r="B122" s="17">
        <f>168*(52/12)*B114*(1+E42)</f>
        <v/>
      </c>
      <c r="C122" s="25">
        <f>IFERROR(IF(B25=0,"n/a",1+(((B48-B38-B39-B40-B42)+B122)+(B62-MAX(B78-1,0)*IF(B95=0,B96,B95))-B25)/(IF(B79=0,B25,B79)-IF(B95=0,B96,B95))),"n/a")</f>
        <v/>
      </c>
      <c r="D122" s="2" t="inlineStr">
        <is>
          <t>24/7 round-the-clock</t>
        </is>
      </c>
    </row>
    <row r="123">
      <c r="A123" s="2" t="inlineStr">
        <is>
          <t>Read it this way: if the number in column C is above the people you actually have at home, the facility is cheaper.</t>
        </is>
      </c>
    </row>
  </sheetData>
  <mergeCells count="9">
    <mergeCell ref="A1:D1"/>
    <mergeCell ref="B92:C92"/>
    <mergeCell ref="A27:D27"/>
    <mergeCell ref="A77:D77"/>
    <mergeCell ref="A50:D50"/>
    <mergeCell ref="A64:D64"/>
    <mergeCell ref="A2:D2"/>
    <mergeCell ref="A10:D10"/>
    <mergeCell ref="A111:D11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6"/>
  <sheetViews>
    <sheetView showGridLines="0" workbookViewId="0">
      <selection activeCell="A1" sqref="A1"/>
    </sheetView>
  </sheetViews>
  <sheetFormatPr baseColWidth="8" defaultRowHeight="15"/>
  <cols>
    <col width="58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NOTES, SOURCES &amp; DISCLAIMER</t>
        </is>
      </c>
    </row>
    <row r="3">
      <c r="A3" s="6" t="inlineStr">
        <is>
          <t>HIRING DIRECTLY vs. THROUGH AN AGENCY — a structural choice, not just a rate</t>
        </is>
      </c>
      <c r="B3" s="7" t="n"/>
      <c r="C3" s="7" t="n"/>
      <c r="D3" s="7" t="n"/>
    </row>
    <row r="4">
      <c r="A4" s="3" t="inlineStr">
        <is>
          <t>The hourly rate is not one number. It is a fork, and the cheaper side carries obligations.</t>
        </is>
      </c>
    </row>
    <row r="6">
      <c r="A6" s="9" t="inlineStr"/>
      <c r="B6" s="9" t="inlineStr">
        <is>
          <t>Private hire</t>
        </is>
      </c>
      <c r="C6" s="9" t="inlineStr">
        <is>
          <t>Agency</t>
        </is>
      </c>
    </row>
    <row r="7">
      <c r="A7" s="3" t="inlineStr">
        <is>
          <t>Typical rate</t>
        </is>
      </c>
      <c r="B7" s="3" t="inlineStr">
        <is>
          <t>~$20/hr</t>
        </is>
      </c>
      <c r="C7" s="3" t="inlineStr">
        <is>
          <t>~$35/hr</t>
        </is>
      </c>
    </row>
    <row r="8">
      <c r="A8" s="3" t="inlineStr">
        <is>
          <t>Payroll taxes and filings</t>
        </is>
      </c>
      <c r="B8" s="3" t="inlineStr">
        <is>
          <t>YOU</t>
        </is>
      </c>
      <c r="C8" s="3" t="inlineStr">
        <is>
          <t>Them</t>
        </is>
      </c>
    </row>
    <row r="9">
      <c r="A9" s="3" t="inlineStr">
        <is>
          <t>Backup when someone calls in sick</t>
        </is>
      </c>
      <c r="B9" s="3" t="inlineStr">
        <is>
          <t>YOU</t>
        </is>
      </c>
      <c r="C9" s="3" t="inlineStr">
        <is>
          <t>Them</t>
        </is>
      </c>
    </row>
    <row r="10">
      <c r="A10" s="3" t="inlineStr">
        <is>
          <t>Liability and insurance</t>
        </is>
      </c>
      <c r="B10" s="3" t="inlineStr">
        <is>
          <t>YOU</t>
        </is>
      </c>
      <c r="C10" s="3" t="inlineStr">
        <is>
          <t>Them</t>
        </is>
      </c>
    </row>
    <row r="11">
      <c r="A11" s="3" t="inlineStr">
        <is>
          <t>Screening and background checks</t>
        </is>
      </c>
      <c r="B11" s="3" t="inlineStr">
        <is>
          <t>YOU</t>
        </is>
      </c>
      <c r="C11" s="3" t="inlineStr">
        <is>
          <t>Them</t>
        </is>
      </c>
    </row>
    <row r="13">
      <c r="A13" s="3" t="inlineStr">
        <is>
          <t>The 75% price difference buys real things. If you hire directly you become a household employer:</t>
        </is>
      </c>
    </row>
    <row r="14">
      <c r="A14" s="3" t="inlineStr">
        <is>
          <t>Social Security and Medicare (FICA), federal and state unemployment tax, and in some states workers'</t>
        </is>
      </c>
    </row>
    <row r="15">
      <c r="A15" s="3" t="inlineStr">
        <is>
          <t>compensation insurance. Budget roughly 10-12% on top of every wage line — that is the 11% default in</t>
        </is>
      </c>
    </row>
    <row r="16">
      <c r="A16" s="3" t="inlineStr">
        <is>
          <t>this template. A household payroll service (there are several, and they cost about $50-70/month) files</t>
        </is>
      </c>
    </row>
    <row r="17">
      <c r="A17" s="3" t="inlineStr">
        <is>
          <t>all of it for you. Skipping it is wage-and-hour exposure, not a saving.</t>
        </is>
      </c>
    </row>
    <row r="18">
      <c r="A18" s="2" t="inlineStr">
        <is>
          <t>Not tax advice. Confirm your state's rules, or ask a CPA.</t>
        </is>
      </c>
    </row>
    <row r="21">
      <c r="A21" s="6" t="inlineStr">
        <is>
          <t>WHAT THE MODEL ASSUMES</t>
        </is>
      </c>
      <c r="B21" s="7" t="n"/>
      <c r="C21" s="7" t="n"/>
      <c r="D21" s="7" t="n"/>
    </row>
    <row r="22">
      <c r="A22" s="4" t="inlineStr">
        <is>
          <t>THE HOUSE. If they moved to a facility, would the house be sold? That one question decides whether</t>
        </is>
      </c>
    </row>
    <row r="23">
      <c r="A23" s="4" t="inlineStr">
        <is>
          <t>property tax, insurance, utilities and upkeep belong in this comparison at all.</t>
        </is>
      </c>
    </row>
    <row r="24">
      <c r="A24" s="3" t="inlineStr">
        <is>
          <t xml:space="preserve">  Sold  -&gt; those costs genuinely disappear. They are costs of the decision. Count them.</t>
        </is>
      </c>
    </row>
    <row r="25">
      <c r="A25" s="3" t="inlineStr">
        <is>
          <t xml:space="preserve">  Kept  -&gt; they are paid either way, whoever lives there. Not costs of this decision. Exclude them.</t>
        </is>
      </c>
    </row>
    <row r="26">
      <c r="A26" s="3" t="inlineStr">
        <is>
          <t>Getting this wrong moves the answer by hundreds of dollars a month in either direction, which is why</t>
        </is>
      </c>
    </row>
    <row r="27">
      <c r="A27" s="3" t="inlineStr">
        <is>
          <t>it is a yes/no cell on both tabs rather than a note.</t>
        </is>
      </c>
    </row>
    <row r="29">
      <c r="A29" s="3" t="inlineStr">
        <is>
          <t>Every comparison here also assumes each person living at home would otherwise be paying for a facility.</t>
        </is>
      </c>
    </row>
    <row r="30">
      <c r="A30" s="3" t="inlineStr">
        <is>
          <t>That is the honest condition on the finding. If one of them would live independently regardless, a</t>
        </is>
      </c>
    </row>
    <row r="31">
      <c r="A31" s="3" t="inlineStr">
        <is>
          <t>largely independent adult would not be paying $5,000+ a month anywhere — so put their real alternative</t>
        </is>
      </c>
    </row>
    <row r="32">
      <c r="A32" s="3" t="inlineStr">
        <is>
          <t>housing cost on the facility side instead of a second full rate. The break-even math still works; the</t>
        </is>
      </c>
    </row>
    <row r="33">
      <c r="A33" s="3" t="inlineStr">
        <is>
          <t>answer just moves.</t>
        </is>
      </c>
    </row>
    <row r="36">
      <c r="A36" s="6" t="inlineStr">
        <is>
          <t>EXAMPLE — one household's 2026 Missouri figures (do not enter these; they are illustration only)</t>
        </is>
      </c>
      <c r="B36" s="7" t="n"/>
      <c r="C36" s="7" t="n"/>
      <c r="D36" s="7" t="n"/>
    </row>
    <row r="37">
      <c r="A37" s="2" t="inlineStr">
        <is>
          <t>Base rent $3,105  |  Care level 2 $1,000  |  Medication management level 3 $450  |  Guest meals $30</t>
        </is>
      </c>
    </row>
    <row r="38">
      <c r="A38" s="2" t="inlineStr">
        <is>
          <t>Private caregiver hired on top $600  -&gt;  true all-in facility cost $5,185/month for one person</t>
        </is>
      </c>
    </row>
    <row r="39">
      <c r="A39" s="2" t="inlineStr">
        <is>
          <t>Primary aide 20 hrs/wk @ $20/hr = $1,733  |  Weekend coverage 8 hrs/wk = $693</t>
        </is>
      </c>
    </row>
    <row r="40">
      <c r="A40" s="2" t="inlineStr">
        <is>
          <t>Family caregiver 75 hrs/mo @ $20/hr = $1,500  |  Cleaning $500  |  Adult day program $480</t>
        </is>
      </c>
    </row>
    <row r="41">
      <c r="A41" s="2" t="inlineStr">
        <is>
          <t>Fixed subtotal $5,491 of a $6,395 total — 86% of home care cost did not change with headcount.</t>
        </is>
      </c>
    </row>
    <row r="42">
      <c r="A42" s="2" t="inlineStr">
        <is>
          <t>Break-even landed at 1.29 residents. One person: facility cheaper by $993/mo. Two people: home</t>
        </is>
      </c>
    </row>
    <row r="43">
      <c r="A43" s="2" t="inlineStr">
        <is>
          <t>cheaper by $2,395/mo. This household hired directly at $20/hr, well under the ~$35/hr agency median.</t>
        </is>
      </c>
    </row>
    <row r="44">
      <c r="A44" s="2" t="inlineStr">
        <is>
          <t>That household would have sold the house, so its housing costs are counted on the home side.</t>
        </is>
      </c>
    </row>
    <row r="47">
      <c r="A47" s="6" t="inlineStr">
        <is>
          <t>MARKET CONTEXT</t>
        </is>
      </c>
      <c r="B47" s="7" t="n"/>
      <c r="C47" s="7" t="n"/>
      <c r="D47" s="7" t="n"/>
    </row>
    <row r="48">
      <c r="A48" s="2" t="inlineStr">
        <is>
          <t>2025 national assisted living medians ran roughly $5,400-$6,200/month depending on the survey, with</t>
        </is>
      </c>
    </row>
    <row r="49">
      <c r="A49" s="2" t="inlineStr">
        <is>
          <t>state medians from about $3,983 (Louisiana) to $8,960 (Washington, D.C.). Agency-provided non-medical</t>
        </is>
      </c>
    </row>
    <row r="50">
      <c r="A50" s="2" t="inlineStr">
        <is>
          <t>in-home care ran about $35/hour nationally. Because the fixed portion of home care is dominated by</t>
        </is>
      </c>
    </row>
    <row r="51">
      <c r="A51" s="2" t="inlineStr">
        <is>
          <t>aide wages, a $35/hour market shifts the break-even substantially — run Section 6 with your own rate.</t>
        </is>
      </c>
    </row>
    <row r="52">
      <c r="A52" s="2" t="inlineStr">
        <is>
          <t>Sources: CareScout / Genworth 2025 Cost of Care Survey; A Place for Mom 2026 cost analysis.</t>
        </is>
      </c>
    </row>
    <row r="55">
      <c r="A55" s="6" t="inlineStr">
        <is>
          <t>DISCLAIMER &amp; FREE HELP</t>
        </is>
      </c>
      <c r="B55" s="7" t="n"/>
      <c r="C55" s="7" t="n"/>
      <c r="D55" s="7" t="n"/>
    </row>
    <row r="56">
      <c r="A56" s="4" t="inlineStr">
        <is>
          <t>This template is a budgeting tool. It is not financial, legal, tax or medical advice. Rachel Blindauer</t>
        </is>
      </c>
    </row>
    <row r="57">
      <c r="A57" s="4" t="inlineStr">
        <is>
          <t>is an interior designer, not a financial advisor. Verify every figure against your own quotes.</t>
        </is>
      </c>
    </row>
    <row r="59">
      <c r="A59" s="3" t="inlineStr">
        <is>
          <t>For free, unbiased Medicare counseling: your State Health Insurance Assistance Program (SHIP),</t>
        </is>
      </c>
    </row>
    <row r="60">
      <c r="A60" s="3" t="inlineStr">
        <is>
          <t>shiphelp.org.</t>
        </is>
      </c>
    </row>
    <row r="61">
      <c r="A61" s="3" t="inlineStr">
        <is>
          <t>For state Medicaid waiver coverage of in-home services: your local Area Agency on Aging,</t>
        </is>
      </c>
    </row>
    <row r="62">
      <c r="A62" s="3" t="inlineStr">
        <is>
          <t>eldercare.acl.gov.</t>
        </is>
      </c>
    </row>
    <row r="65">
      <c r="A65" s="2" t="inlineStr">
        <is>
          <t>Yellow cells with blue text = your inputs. Black text = formulas; do not overwrite them.</t>
        </is>
      </c>
    </row>
    <row r="66">
      <c r="A66" s="2" t="inlineStr">
        <is>
          <t>wellaginghome.com  |  Cost figures in this template reflect July 2026.</t>
        </is>
      </c>
    </row>
  </sheetData>
  <mergeCells count="6">
    <mergeCell ref="A1:D1"/>
    <mergeCell ref="A3:D3"/>
    <mergeCell ref="A21:D21"/>
    <mergeCell ref="A55:D55"/>
    <mergeCell ref="A47:D47"/>
    <mergeCell ref="A36:D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2026-07-26T13:38:39Z</dcterms:created>
  <dcterms:modified xmlns:dcterms="http://purl.org/dc/terms/" xmlns:xsi="http://www.w3.org/2001/XMLSchema-instance" xsi:type="dcterms:W3CDTF">2026-07-26T13:38:39Z</dcterms:modified>
</cp:coreProperties>
</file>